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Safety Office\Programs\Compressed Gas &amp; Cryogenic Liquids\"/>
    </mc:Choice>
  </mc:AlternateContent>
  <workbookProtection workbookAlgorithmName="SHA-512" workbookHashValue="WBuVOLjVHltLjTJfFfri/GBueLk4vNTll+I4cMfKVOvmtiNd3iIMd0e+8LYFs2Os8FTvoox2AlZEYvO3fmtj4g==" workbookSaltValue="eItR4N4LczbZ/0K59m+vaA==" workbookSpinCount="100000" lockStructure="1"/>
  <bookViews>
    <workbookView xWindow="0" yWindow="0" windowWidth="19200" windowHeight="12852"/>
  </bookViews>
  <sheets>
    <sheet name="Input-Output Sheet" sheetId="1" r:id="rId1"/>
    <sheet name="Calculations"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C24" i="2"/>
  <c r="C25" i="2"/>
  <c r="C19" i="2"/>
  <c r="C17" i="2"/>
  <c r="C15" i="2"/>
  <c r="C14" i="2"/>
  <c r="C12" i="2"/>
  <c r="C10" i="2"/>
  <c r="C9" i="2"/>
  <c r="C8" i="2"/>
  <c r="C4" i="2"/>
  <c r="C5" i="2"/>
  <c r="C6" i="2"/>
  <c r="B29" i="1"/>
  <c r="B30" i="2" s="1"/>
  <c r="G4" i="2" s="1"/>
  <c r="G5" i="2" s="1"/>
  <c r="B30" i="1" l="1"/>
  <c r="B31" i="2" s="1"/>
  <c r="C26" i="2"/>
  <c r="B32" i="2" s="1"/>
  <c r="C22" i="2"/>
  <c r="C21" i="2"/>
  <c r="G12" i="2"/>
  <c r="G3" i="2"/>
  <c r="G26" i="2" s="1"/>
  <c r="B47" i="2" s="1"/>
  <c r="B46" i="1" s="1"/>
  <c r="C46" i="1" s="1"/>
  <c r="B33" i="2" l="1"/>
  <c r="G8" i="2" s="1"/>
  <c r="B33" i="1"/>
  <c r="B31" i="1"/>
  <c r="G31" i="2"/>
  <c r="G29" i="2"/>
  <c r="B50" i="2" s="1"/>
  <c r="G10" i="2"/>
  <c r="G11" i="2" s="1"/>
  <c r="C47" i="2"/>
  <c r="G13" i="2"/>
  <c r="G9" i="2" l="1"/>
  <c r="B52" i="2"/>
  <c r="C52" i="2" s="1"/>
  <c r="G27" i="2"/>
  <c r="B48" i="2" s="1"/>
  <c r="B47" i="1" s="1"/>
  <c r="C47" i="1" s="1"/>
  <c r="B49" i="1"/>
  <c r="C49" i="1" s="1"/>
  <c r="C50" i="2"/>
  <c r="B34" i="2"/>
  <c r="G7" i="2" s="1"/>
  <c r="G32" i="2" s="1"/>
  <c r="B53" i="2" s="1"/>
  <c r="B51" i="1" l="1"/>
  <c r="C51" i="1" s="1"/>
  <c r="C48" i="2"/>
  <c r="G30" i="2"/>
  <c r="B51" i="2" s="1"/>
  <c r="B50" i="1" s="1"/>
  <c r="C50" i="1" s="1"/>
  <c r="G25" i="2"/>
  <c r="B43" i="2" s="1"/>
  <c r="G28" i="2"/>
  <c r="G22" i="2"/>
  <c r="B40" i="2" s="1"/>
  <c r="G23" i="2"/>
  <c r="B41" i="2" s="1"/>
  <c r="G24" i="2"/>
  <c r="B42" i="2" s="1"/>
  <c r="G21" i="2"/>
  <c r="B39" i="2" s="1"/>
  <c r="B42" i="1" l="1"/>
  <c r="C42" i="1" s="1"/>
  <c r="C43" i="2"/>
  <c r="C53" i="2"/>
  <c r="B52" i="1"/>
  <c r="C52" i="1" s="1"/>
  <c r="C42" i="2"/>
  <c r="B41" i="1"/>
  <c r="C41" i="1" s="1"/>
  <c r="C39" i="2"/>
  <c r="B38" i="1"/>
  <c r="C38" i="1" s="1"/>
  <c r="C41" i="2"/>
  <c r="B40" i="1"/>
  <c r="C40" i="1" s="1"/>
  <c r="B49" i="2"/>
  <c r="B48" i="1" s="1"/>
  <c r="C48" i="1" s="1"/>
  <c r="C40" i="2"/>
  <c r="B39" i="1"/>
  <c r="C39" i="1" s="1"/>
  <c r="C51" i="2"/>
  <c r="C49" i="2" l="1"/>
</calcChain>
</file>

<file path=xl/comments1.xml><?xml version="1.0" encoding="utf-8"?>
<comments xmlns="http://schemas.openxmlformats.org/spreadsheetml/2006/main">
  <authors>
    <author>Windows User</author>
  </authors>
  <commentList>
    <comment ref="A18" authorId="0" shapeId="0">
      <text>
        <r>
          <rPr>
            <b/>
            <sz val="9"/>
            <color indexed="81"/>
            <rFont val="Tahoma"/>
            <charset val="1"/>
          </rPr>
          <t>Windows User:</t>
        </r>
        <r>
          <rPr>
            <sz val="9"/>
            <color indexed="81"/>
            <rFont val="Tahoma"/>
            <charset val="1"/>
          </rPr>
          <t xml:space="preserve">
</t>
        </r>
        <r>
          <rPr>
            <b/>
            <sz val="9"/>
            <color indexed="81"/>
            <rFont val="Tahoma"/>
            <family val="2"/>
          </rPr>
          <t>Routine work means</t>
        </r>
        <r>
          <rPr>
            <sz val="9"/>
            <color indexed="81"/>
            <rFont val="Tahoma"/>
            <charset val="1"/>
          </rPr>
          <t xml:space="preserve"> - Work with cryogen that will actively be generating gas includes such tasks as working in open dewars (crystal mounting) or using liquid nitrogen to actively cool experiments (cryostream). All of the cryogen in the dewar is assumed to be used within one hour. Cryogen is assumed to be liquid helium for the sake of expansion ratio.</t>
        </r>
      </text>
    </comment>
  </commentList>
</comments>
</file>

<file path=xl/comments2.xml><?xml version="1.0" encoding="utf-8"?>
<comments xmlns="http://schemas.openxmlformats.org/spreadsheetml/2006/main">
  <authors>
    <author>Windows User</author>
  </authors>
  <commentList>
    <comment ref="A19" authorId="0" shapeId="0">
      <text>
        <r>
          <rPr>
            <b/>
            <sz val="9"/>
            <color indexed="81"/>
            <rFont val="Tahoma"/>
            <charset val="1"/>
          </rPr>
          <t>Windows User:</t>
        </r>
        <r>
          <rPr>
            <sz val="9"/>
            <color indexed="81"/>
            <rFont val="Tahoma"/>
            <charset val="1"/>
          </rPr>
          <t xml:space="preserve">
</t>
        </r>
        <r>
          <rPr>
            <b/>
            <sz val="9"/>
            <color indexed="81"/>
            <rFont val="Tahoma"/>
            <family val="2"/>
          </rPr>
          <t>Routine work means</t>
        </r>
        <r>
          <rPr>
            <sz val="9"/>
            <color indexed="81"/>
            <rFont val="Tahoma"/>
            <charset val="1"/>
          </rPr>
          <t xml:space="preserve"> - Work with cryogen that will actively be generating gas includes such tasks as working in open dewars (crystal mounting) or using liquid nitrogen to actively cool experiments (cryostream). All of the cryogen in the dewar is assumed to be used within one hour. Cryogen is assumed to be liquid helium for the sake of expansion ratio.</t>
        </r>
      </text>
    </comment>
  </commentList>
</comments>
</file>

<file path=xl/sharedStrings.xml><?xml version="1.0" encoding="utf-8"?>
<sst xmlns="http://schemas.openxmlformats.org/spreadsheetml/2006/main" count="158" uniqueCount="95">
  <si>
    <t>Enter room data (fill in blue boxes)</t>
  </si>
  <si>
    <t>Building</t>
  </si>
  <si>
    <t>Room</t>
  </si>
  <si>
    <t>Fume hood present in room?</t>
  </si>
  <si>
    <t>Room Height (ft)</t>
  </si>
  <si>
    <t>Room Width (ft)</t>
  </si>
  <si>
    <t>Room Length (ft)</t>
  </si>
  <si>
    <t>Exhaust or supply in cfm - add fumehood exhaust to this</t>
  </si>
  <si>
    <t>Total volume of cryogens stored (L) (including cryomagnets, traps,  LN2 freezers, etc.)</t>
  </si>
  <si>
    <t>Largest storage Dewar (L) (including cryomagnets, traps,  LN2 freezers, etc.)</t>
  </si>
  <si>
    <t>Largest transfer Dewar (L)</t>
  </si>
  <si>
    <t>Routine work - please see comments for explanation of "Routine Work"</t>
  </si>
  <si>
    <t>Number of 13 cu ft freezers with LN2 backup</t>
  </si>
  <si>
    <t>Number of 25 cu ft freezers with LN2 backup</t>
  </si>
  <si>
    <t>Energy of cryomagnet (kJ) (enter 0 if unknown)</t>
  </si>
  <si>
    <t xml:space="preserve">Exhaust or supply air in cfm </t>
  </si>
  <si>
    <t>Air exchanges per hour</t>
  </si>
  <si>
    <t>Routine operations</t>
  </si>
  <si>
    <t>% O2</t>
  </si>
  <si>
    <t>Hazard Determination</t>
  </si>
  <si>
    <t xml:space="preserve">Storage of cryogens </t>
  </si>
  <si>
    <t>Routine work</t>
  </si>
  <si>
    <t>Filling transfer Dewar</t>
  </si>
  <si>
    <t>Refilling cryomagnet</t>
  </si>
  <si>
    <t>Cool-down of cryomagnet</t>
  </si>
  <si>
    <t>Nonroutine conditions (spills, accidents, power loss, etc.)</t>
  </si>
  <si>
    <t>8 hr power outage (no air exchange)</t>
  </si>
  <si>
    <t>Calculated Values for Room</t>
  </si>
  <si>
    <t>Hazard Calculations</t>
  </si>
  <si>
    <t>L</t>
  </si>
  <si>
    <t>Liquid cryogen released / 24 hours</t>
  </si>
  <si>
    <t>Vr</t>
  </si>
  <si>
    <t>Actual Room Volume (Room volume empty - 15% being full of equipment)</t>
  </si>
  <si>
    <t>E</t>
  </si>
  <si>
    <t>expansion co-efficient</t>
  </si>
  <si>
    <t>Ach</t>
  </si>
  <si>
    <t>Air changes per hour</t>
  </si>
  <si>
    <t>Vlvt</t>
  </si>
  <si>
    <t>Vlvth</t>
  </si>
  <si>
    <t>Vlsd</t>
  </si>
  <si>
    <t>Vltd</t>
  </si>
  <si>
    <t>Symbol</t>
  </si>
  <si>
    <t>Definition</t>
  </si>
  <si>
    <t>Value</t>
  </si>
  <si>
    <t>Calculations</t>
  </si>
  <si>
    <t>Volume of Room (L)</t>
  </si>
  <si>
    <t>Quench Volume</t>
  </si>
  <si>
    <t>Lr(13)</t>
  </si>
  <si>
    <t>Lr(25)</t>
  </si>
  <si>
    <t>13 cu ft freezer leak rate (l/hr)</t>
  </si>
  <si>
    <t>25 cu ft freezer leak rate (l/hr)</t>
  </si>
  <si>
    <t>Leak rate (% per day)</t>
  </si>
  <si>
    <t>He Cool down loss (% of He Dewar)</t>
  </si>
  <si>
    <t>Nitrogen Cool down loss (% of N2 Dewar)</t>
  </si>
  <si>
    <t>ft^3</t>
  </si>
  <si>
    <t>Units</t>
  </si>
  <si>
    <t>Volume of Gaseous Cryogen released by venting total/ hr (in 24 hours)</t>
  </si>
  <si>
    <t>Volume of Gaseous Cryogen released by venting total/ 24 hrs (in 24 hours)</t>
  </si>
  <si>
    <t>Volume of Room (ft^3) - 15% for equip.</t>
  </si>
  <si>
    <t>Volume of Room (ft^3) - 15% for equipment</t>
  </si>
  <si>
    <t>L/hour</t>
  </si>
  <si>
    <t>Q</t>
  </si>
  <si>
    <t xml:space="preserve">Volumetric flow </t>
  </si>
  <si>
    <t>cfm</t>
  </si>
  <si>
    <t>Hourly volumetric flow in liters/hour</t>
  </si>
  <si>
    <t>Volume of largest storage dewar as an expanded gas</t>
  </si>
  <si>
    <t>Volume of largest transfer dewar as an expanded gas</t>
  </si>
  <si>
    <t>Cryo transfer loss (% per day)</t>
  </si>
  <si>
    <t>%/day</t>
  </si>
  <si>
    <t>L/hr</t>
  </si>
  <si>
    <t>Reference</t>
  </si>
  <si>
    <t xml:space="preserve">Routine work - known volume of cryogen is consumed </t>
  </si>
  <si>
    <t>% cryogen</t>
  </si>
  <si>
    <t>Cool-down of cryogmagnet - assume 20% for N2 loss, and 50% for He loss</t>
  </si>
  <si>
    <t>Normal Storage after 1 day</t>
  </si>
  <si>
    <t>Filling a transfer dewar - assume 10% of total volume evaporates in 1 hr</t>
  </si>
  <si>
    <t>Re-filling a cryogmagnet - assume 10% of total volume evaporates in 1 hr</t>
  </si>
  <si>
    <t>8-hour power outage, no air exchange</t>
  </si>
  <si>
    <t>Transfer Dewar spill (no air exchange)</t>
  </si>
  <si>
    <t>Transfer Dewar spill (with air exchange after 1 hour)</t>
  </si>
  <si>
    <t>Complete failure of storage dewar (no air exchange)</t>
  </si>
  <si>
    <t>Complete failure of storage dewar (with air exchange - after 1 hr)</t>
  </si>
  <si>
    <t>Transfer Dewar Spillage - entire contents with air exchange after 1 hr</t>
  </si>
  <si>
    <t>Transfer Dewar Spillage - entire contents with no air exchange</t>
  </si>
  <si>
    <t>LN2 in cryomagnet (L) (enter the volume of N2 in Dewar)</t>
  </si>
  <si>
    <t>LHe in cryomagnet (L) (enter the volume of He in Dewar)</t>
  </si>
  <si>
    <t>LN2 in cryomagnet (L) (enter volume of N2 in Dewar)</t>
  </si>
  <si>
    <t>LHe in cryomagnet (L) (enter volume of He in Dewar)</t>
  </si>
  <si>
    <t>Magnetic Quench (no air exchange)</t>
  </si>
  <si>
    <t>Magnetic Quench (after 1 hour)</t>
  </si>
  <si>
    <t>Magnet quench (no air exchange)</t>
  </si>
  <si>
    <t>Magnet Quench (after 1 hour with air exchange)</t>
  </si>
  <si>
    <t>Calculated Values for Room - Do not enter values here!</t>
  </si>
  <si>
    <t>Routine operations - Do not enter values here!</t>
  </si>
  <si>
    <t>Nonroutine conditions (spills, accidents, power loss, etc.) - Do not enter values here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</si>
</sst>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9"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i/>
      <sz val="11"/>
      <name val="Calibri"/>
      <family val="2"/>
      <scheme val="minor"/>
    </font>
    <font>
      <b/>
      <u/>
      <sz val="11"/>
      <color theme="1"/>
      <name val="Calibri"/>
      <family val="2"/>
      <scheme val="minor"/>
    </font>
    <font>
      <b/>
      <sz val="9"/>
      <color indexed="81"/>
      <name val="Tahoma"/>
      <charset val="1"/>
    </font>
    <font>
      <sz val="9"/>
      <color indexed="81"/>
      <name val="Tahoma"/>
      <charset val="1"/>
    </font>
    <font>
      <b/>
      <sz val="9"/>
      <color indexed="81"/>
      <name val="Tahoma"/>
      <family val="2"/>
    </font>
  </fonts>
  <fills count="5">
    <fill>
      <patternFill patternType="none"/>
    </fill>
    <fill>
      <patternFill patternType="gray125"/>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s>
  <borders count="1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s>
  <cellStyleXfs count="1">
    <xf numFmtId="0" fontId="0" fillId="0" borderId="0"/>
  </cellStyleXfs>
  <cellXfs count="54">
    <xf numFmtId="0" fontId="0" fillId="0" borderId="0" xfId="0"/>
    <xf numFmtId="0" fontId="3" fillId="0" borderId="6" xfId="0" applyFont="1" applyBorder="1" applyAlignment="1">
      <alignment horizontal="center"/>
    </xf>
    <xf numFmtId="0" fontId="3" fillId="3" borderId="8" xfId="0" applyFont="1" applyFill="1" applyBorder="1" applyAlignment="1" applyProtection="1">
      <alignment horizontal="left"/>
      <protection locked="0"/>
    </xf>
    <xf numFmtId="0" fontId="3" fillId="0" borderId="8" xfId="0" applyFont="1" applyFill="1" applyBorder="1" applyAlignment="1" applyProtection="1">
      <alignment horizontal="left"/>
      <protection locked="0"/>
    </xf>
    <xf numFmtId="0" fontId="0" fillId="3" borderId="8" xfId="0" applyFont="1" applyFill="1" applyBorder="1" applyAlignment="1" applyProtection="1">
      <alignment horizontal="left"/>
      <protection locked="0"/>
    </xf>
    <xf numFmtId="0" fontId="0" fillId="0" borderId="7" xfId="0" applyFont="1" applyBorder="1" applyAlignment="1"/>
    <xf numFmtId="0" fontId="0" fillId="0" borderId="0" xfId="0" applyFont="1" applyBorder="1" applyAlignment="1"/>
    <xf numFmtId="0" fontId="0" fillId="0" borderId="8" xfId="0" applyFont="1" applyFill="1" applyBorder="1" applyAlignment="1" applyProtection="1">
      <alignment horizontal="left"/>
      <protection locked="0"/>
    </xf>
    <xf numFmtId="0" fontId="4" fillId="0" borderId="8" xfId="0" applyFont="1" applyFill="1" applyBorder="1" applyAlignment="1" applyProtection="1">
      <alignment horizontal="left"/>
      <protection locked="0"/>
    </xf>
    <xf numFmtId="0" fontId="0" fillId="0" borderId="8" xfId="0" applyFont="1" applyFill="1" applyBorder="1" applyAlignment="1">
      <alignment horizontal="center"/>
    </xf>
    <xf numFmtId="0" fontId="2" fillId="0" borderId="7"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3" fillId="0" borderId="7" xfId="0" applyFont="1" applyBorder="1" applyAlignment="1" applyProtection="1">
      <alignment horizontal="left"/>
    </xf>
    <xf numFmtId="0" fontId="3" fillId="0" borderId="0" xfId="0" applyFont="1" applyBorder="1" applyAlignment="1">
      <alignment horizontal="right"/>
    </xf>
    <xf numFmtId="0" fontId="0" fillId="0" borderId="7" xfId="0" applyFont="1" applyBorder="1"/>
    <xf numFmtId="0" fontId="5" fillId="0" borderId="0" xfId="0" applyFont="1" applyFill="1" applyBorder="1" applyAlignment="1">
      <alignment horizontal="center"/>
    </xf>
    <xf numFmtId="0" fontId="5" fillId="0" borderId="8" xfId="0" applyFont="1" applyFill="1" applyBorder="1" applyAlignment="1">
      <alignment horizontal="center"/>
    </xf>
    <xf numFmtId="0" fontId="3" fillId="0" borderId="7" xfId="0" applyFont="1" applyBorder="1" applyAlignment="1">
      <alignment wrapText="1"/>
    </xf>
    <xf numFmtId="164" fontId="0" fillId="0" borderId="0" xfId="0" applyNumberFormat="1" applyFont="1" applyFill="1" applyBorder="1" applyAlignment="1">
      <alignment horizontal="center"/>
    </xf>
    <xf numFmtId="0" fontId="3" fillId="4" borderId="8" xfId="0" applyFont="1" applyFill="1" applyBorder="1" applyAlignment="1">
      <alignment horizontal="center"/>
    </xf>
    <xf numFmtId="10" fontId="0" fillId="0" borderId="0" xfId="0" applyNumberFormat="1" applyFont="1" applyFill="1" applyBorder="1" applyAlignment="1">
      <alignment horizontal="center"/>
    </xf>
    <xf numFmtId="0" fontId="3" fillId="0" borderId="8" xfId="0" applyFont="1" applyFill="1" applyBorder="1" applyAlignment="1">
      <alignment horizontal="center"/>
    </xf>
    <xf numFmtId="0" fontId="0" fillId="0" borderId="15" xfId="0" applyFont="1" applyFill="1" applyBorder="1"/>
    <xf numFmtId="0" fontId="0" fillId="0" borderId="0" xfId="0" applyFont="1" applyAlignment="1" applyProtection="1">
      <alignment horizontal="center"/>
    </xf>
    <xf numFmtId="0" fontId="0" fillId="0" borderId="0" xfId="0" applyFont="1" applyAlignment="1" applyProtection="1"/>
    <xf numFmtId="0" fontId="5" fillId="0" borderId="0" xfId="0" applyFont="1"/>
    <xf numFmtId="0" fontId="1" fillId="0" borderId="18" xfId="0" applyFont="1" applyBorder="1"/>
    <xf numFmtId="0" fontId="3" fillId="3" borderId="8" xfId="0" applyFont="1" applyFill="1" applyBorder="1" applyAlignment="1" applyProtection="1">
      <alignment horizontal="left"/>
    </xf>
    <xf numFmtId="0" fontId="0" fillId="0" borderId="0" xfId="0" applyFont="1" applyFill="1" applyBorder="1" applyProtection="1"/>
    <xf numFmtId="0" fontId="0" fillId="0" borderId="0" xfId="0" applyFont="1" applyBorder="1" applyProtection="1"/>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14" xfId="0" applyFont="1" applyFill="1" applyBorder="1" applyAlignment="1">
      <alignment horizontal="center"/>
    </xf>
    <xf numFmtId="0" fontId="0" fillId="0" borderId="7" xfId="0" applyFont="1" applyBorder="1" applyAlignment="1"/>
    <xf numFmtId="0" fontId="0" fillId="0" borderId="0" xfId="0" applyAlignment="1"/>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0" fillId="0" borderId="0" xfId="0" applyFont="1" applyBorder="1" applyAlignment="1"/>
    <xf numFmtId="0" fontId="4" fillId="0" borderId="7" xfId="0" applyFont="1" applyBorder="1" applyAlignment="1"/>
    <xf numFmtId="0" fontId="4" fillId="0" borderId="0" xfId="0" applyFont="1" applyBorder="1" applyAlignment="1"/>
    <xf numFmtId="0" fontId="0" fillId="0" borderId="7" xfId="0" applyFont="1" applyBorder="1" applyAlignment="1">
      <alignment wrapText="1"/>
    </xf>
    <xf numFmtId="0" fontId="0" fillId="0" borderId="0" xfId="0" applyFont="1" applyBorder="1" applyAlignment="1">
      <alignment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0" borderId="4" xfId="0" applyFont="1" applyBorder="1" applyAlignment="1">
      <alignment horizontal="center"/>
    </xf>
    <xf numFmtId="0" fontId="0" fillId="0" borderId="5" xfId="0" applyFont="1" applyBorder="1" applyAlignment="1">
      <alignment horizontal="center"/>
    </xf>
    <xf numFmtId="0" fontId="3" fillId="0" borderId="7" xfId="0" applyFont="1" applyBorder="1" applyAlignment="1">
      <alignment horizontal="left"/>
    </xf>
    <xf numFmtId="0" fontId="3" fillId="0" borderId="0" xfId="0" applyFont="1" applyBorder="1" applyAlignment="1" applyProtection="1">
      <alignment horizontal="right"/>
    </xf>
    <xf numFmtId="0" fontId="1" fillId="0" borderId="18" xfId="0" applyFont="1" applyFill="1" applyBorder="1"/>
    <xf numFmtId="0" fontId="3" fillId="4" borderId="17" xfId="0" applyFont="1" applyFill="1" applyBorder="1" applyAlignment="1">
      <alignment horizontal="center"/>
    </xf>
    <xf numFmtId="164" fontId="0" fillId="0" borderId="16" xfId="0" applyNumberFormat="1" applyFont="1" applyFill="1" applyBorder="1" applyAlignment="1">
      <alignment horizontal="center"/>
    </xf>
  </cellXfs>
  <cellStyles count="1">
    <cellStyle name="Normal" xfId="0" builtinId="0"/>
  </cellStyles>
  <dxfs count="3">
    <dxf>
      <fill>
        <patternFill>
          <bgColor indexed="42"/>
        </patternFill>
      </fill>
    </dxf>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tabSelected="1" workbookViewId="0">
      <selection activeCell="C7" sqref="C7:C25"/>
    </sheetView>
  </sheetViews>
  <sheetFormatPr defaultRowHeight="14.4" x14ac:dyDescent="0.3"/>
  <cols>
    <col min="1" max="1" width="60.44140625" customWidth="1"/>
    <col min="2" max="2" width="12" bestFit="1" customWidth="1"/>
    <col min="3" max="3" width="22.33203125" bestFit="1" customWidth="1"/>
  </cols>
  <sheetData>
    <row r="1" spans="1:3" x14ac:dyDescent="0.3">
      <c r="A1" s="44" t="s">
        <v>0</v>
      </c>
      <c r="B1" s="45"/>
      <c r="C1" s="46"/>
    </row>
    <row r="2" spans="1:3" x14ac:dyDescent="0.3">
      <c r="A2" s="47"/>
      <c r="B2" s="48"/>
      <c r="C2" s="1"/>
    </row>
    <row r="3" spans="1:3" x14ac:dyDescent="0.3">
      <c r="A3" s="49" t="s">
        <v>1</v>
      </c>
      <c r="B3" s="39"/>
      <c r="C3" s="2"/>
    </row>
    <row r="4" spans="1:3" x14ac:dyDescent="0.3">
      <c r="A4" s="49" t="s">
        <v>2</v>
      </c>
      <c r="B4" s="39"/>
      <c r="C4" s="2"/>
    </row>
    <row r="5" spans="1:3" x14ac:dyDescent="0.3">
      <c r="A5" s="49" t="s">
        <v>3</v>
      </c>
      <c r="B5" s="39"/>
      <c r="C5" s="2"/>
    </row>
    <row r="6" spans="1:3" x14ac:dyDescent="0.3">
      <c r="A6" s="49"/>
      <c r="B6" s="39"/>
      <c r="C6" s="3"/>
    </row>
    <row r="7" spans="1:3" x14ac:dyDescent="0.3">
      <c r="A7" s="34" t="s">
        <v>4</v>
      </c>
      <c r="B7" s="39"/>
      <c r="C7" s="4"/>
    </row>
    <row r="8" spans="1:3" x14ac:dyDescent="0.3">
      <c r="A8" s="34" t="s">
        <v>5</v>
      </c>
      <c r="B8" s="39"/>
      <c r="C8" s="4"/>
    </row>
    <row r="9" spans="1:3" x14ac:dyDescent="0.3">
      <c r="A9" s="34" t="s">
        <v>6</v>
      </c>
      <c r="B9" s="39"/>
      <c r="C9" s="4"/>
    </row>
    <row r="10" spans="1:3" x14ac:dyDescent="0.3">
      <c r="A10" s="5"/>
      <c r="B10" s="6"/>
      <c r="C10" s="4"/>
    </row>
    <row r="11" spans="1:3" x14ac:dyDescent="0.3">
      <c r="A11" s="34" t="s">
        <v>7</v>
      </c>
      <c r="B11" s="35"/>
      <c r="C11" s="4"/>
    </row>
    <row r="12" spans="1:3" x14ac:dyDescent="0.3">
      <c r="A12" s="34"/>
      <c r="B12" s="39"/>
      <c r="C12" s="7"/>
    </row>
    <row r="13" spans="1:3" x14ac:dyDescent="0.3">
      <c r="A13" s="42" t="s">
        <v>8</v>
      </c>
      <c r="B13" s="43"/>
      <c r="C13" s="4"/>
    </row>
    <row r="14" spans="1:3" x14ac:dyDescent="0.3">
      <c r="A14" s="42" t="s">
        <v>9</v>
      </c>
      <c r="B14" s="43"/>
      <c r="C14" s="4"/>
    </row>
    <row r="15" spans="1:3" x14ac:dyDescent="0.3">
      <c r="A15" s="34"/>
      <c r="B15" s="39"/>
      <c r="C15" s="7"/>
    </row>
    <row r="16" spans="1:3" x14ac:dyDescent="0.3">
      <c r="A16" s="34" t="s">
        <v>10</v>
      </c>
      <c r="B16" s="39"/>
      <c r="C16" s="4"/>
    </row>
    <row r="17" spans="1:3" x14ac:dyDescent="0.3">
      <c r="A17" s="34"/>
      <c r="B17" s="39"/>
      <c r="C17" s="7"/>
    </row>
    <row r="18" spans="1:3" x14ac:dyDescent="0.3">
      <c r="A18" s="42" t="s">
        <v>11</v>
      </c>
      <c r="B18" s="43"/>
      <c r="C18" s="4"/>
    </row>
    <row r="19" spans="1:3" x14ac:dyDescent="0.3">
      <c r="A19" s="34"/>
      <c r="B19" s="39"/>
      <c r="C19" s="7"/>
    </row>
    <row r="20" spans="1:3" x14ac:dyDescent="0.3">
      <c r="A20" s="34" t="s">
        <v>12</v>
      </c>
      <c r="B20" s="39"/>
      <c r="C20" s="4"/>
    </row>
    <row r="21" spans="1:3" x14ac:dyDescent="0.3">
      <c r="A21" s="34" t="s">
        <v>13</v>
      </c>
      <c r="B21" s="39"/>
      <c r="C21" s="4"/>
    </row>
    <row r="22" spans="1:3" x14ac:dyDescent="0.3">
      <c r="A22" s="40"/>
      <c r="B22" s="41"/>
      <c r="C22" s="8"/>
    </row>
    <row r="23" spans="1:3" x14ac:dyDescent="0.3">
      <c r="A23" s="34" t="s">
        <v>84</v>
      </c>
      <c r="B23" s="39"/>
      <c r="C23" s="4"/>
    </row>
    <row r="24" spans="1:3" x14ac:dyDescent="0.3">
      <c r="A24" s="34" t="s">
        <v>85</v>
      </c>
      <c r="B24" s="39"/>
      <c r="C24" s="4"/>
    </row>
    <row r="25" spans="1:3" x14ac:dyDescent="0.3">
      <c r="A25" s="34" t="s">
        <v>14</v>
      </c>
      <c r="B25" s="35"/>
      <c r="C25" s="4"/>
    </row>
    <row r="26" spans="1:3" ht="15" thickBot="1" x14ac:dyDescent="0.35">
      <c r="A26" s="34"/>
      <c r="B26" s="39"/>
      <c r="C26" s="9"/>
    </row>
    <row r="27" spans="1:3" ht="15" thickBot="1" x14ac:dyDescent="0.35">
      <c r="A27" s="36" t="s">
        <v>92</v>
      </c>
      <c r="B27" s="37"/>
      <c r="C27" s="38"/>
    </row>
    <row r="28" spans="1:3" x14ac:dyDescent="0.3">
      <c r="A28" s="10"/>
      <c r="B28" s="11"/>
      <c r="C28" s="12"/>
    </row>
    <row r="29" spans="1:3" x14ac:dyDescent="0.3">
      <c r="A29" s="13" t="s">
        <v>59</v>
      </c>
      <c r="B29" s="14">
        <f>C7*C8*C9-0.15*(C7*C8*C9)</f>
        <v>0</v>
      </c>
      <c r="C29" s="12"/>
    </row>
    <row r="30" spans="1:3" x14ac:dyDescent="0.3">
      <c r="A30" s="13" t="s">
        <v>45</v>
      </c>
      <c r="B30" s="14">
        <f>B29*28.3</f>
        <v>0</v>
      </c>
      <c r="C30" s="12"/>
    </row>
    <row r="31" spans="1:3" x14ac:dyDescent="0.3">
      <c r="A31" s="13" t="s">
        <v>46</v>
      </c>
      <c r="B31" s="14">
        <f>Calculations!B32</f>
        <v>0</v>
      </c>
      <c r="C31" s="12"/>
    </row>
    <row r="32" spans="1:3" x14ac:dyDescent="0.3">
      <c r="A32" s="13" t="s">
        <v>15</v>
      </c>
      <c r="B32" s="14">
        <f>C11</f>
        <v>0</v>
      </c>
      <c r="C32" s="12"/>
    </row>
    <row r="33" spans="1:3" x14ac:dyDescent="0.3">
      <c r="A33" s="13" t="s">
        <v>16</v>
      </c>
      <c r="B33" s="14" t="e">
        <f>B32*60/B29</f>
        <v>#DIV/0!</v>
      </c>
      <c r="C33" s="12"/>
    </row>
    <row r="34" spans="1:3" ht="15" thickBot="1" x14ac:dyDescent="0.35">
      <c r="A34" s="10"/>
      <c r="B34" s="11"/>
      <c r="C34" s="12"/>
    </row>
    <row r="35" spans="1:3" ht="15" thickBot="1" x14ac:dyDescent="0.35">
      <c r="A35" s="36" t="s">
        <v>28</v>
      </c>
      <c r="B35" s="37"/>
      <c r="C35" s="38"/>
    </row>
    <row r="36" spans="1:3" x14ac:dyDescent="0.3">
      <c r="A36" s="31" t="s">
        <v>93</v>
      </c>
      <c r="B36" s="32"/>
      <c r="C36" s="33"/>
    </row>
    <row r="37" spans="1:3" x14ac:dyDescent="0.3">
      <c r="A37" s="15"/>
      <c r="B37" s="16" t="s">
        <v>18</v>
      </c>
      <c r="C37" s="17" t="s">
        <v>19</v>
      </c>
    </row>
    <row r="38" spans="1:3" x14ac:dyDescent="0.3">
      <c r="A38" s="18" t="s">
        <v>20</v>
      </c>
      <c r="B38" s="19" t="e">
        <f>Calculations!B39</f>
        <v>#DIV/0!</v>
      </c>
      <c r="C38" s="20" t="e">
        <f>IF(B38&gt;19.5,"No Hazard","Oxygen Deficiency Hazard")</f>
        <v>#DIV/0!</v>
      </c>
    </row>
    <row r="39" spans="1:3" x14ac:dyDescent="0.3">
      <c r="A39" s="18" t="s">
        <v>21</v>
      </c>
      <c r="B39" s="19" t="e">
        <f>Calculations!B40</f>
        <v>#DIV/0!</v>
      </c>
      <c r="C39" s="20" t="e">
        <f t="shared" ref="C39:C42" si="0">IF(B39&gt;19.5,"No Hazard","Oxygen Deficiency Hazard")</f>
        <v>#DIV/0!</v>
      </c>
    </row>
    <row r="40" spans="1:3" x14ac:dyDescent="0.3">
      <c r="A40" s="15" t="s">
        <v>22</v>
      </c>
      <c r="B40" s="19" t="e">
        <f>Calculations!B41</f>
        <v>#DIV/0!</v>
      </c>
      <c r="C40" s="20" t="e">
        <f t="shared" si="0"/>
        <v>#DIV/0!</v>
      </c>
    </row>
    <row r="41" spans="1:3" x14ac:dyDescent="0.3">
      <c r="A41" s="15" t="s">
        <v>23</v>
      </c>
      <c r="B41" s="19" t="e">
        <f>Calculations!B42</f>
        <v>#DIV/0!</v>
      </c>
      <c r="C41" s="20" t="e">
        <f t="shared" si="0"/>
        <v>#DIV/0!</v>
      </c>
    </row>
    <row r="42" spans="1:3" x14ac:dyDescent="0.3">
      <c r="A42" s="15" t="s">
        <v>24</v>
      </c>
      <c r="B42" s="19" t="e">
        <f>Calculations!B43</f>
        <v>#DIV/0!</v>
      </c>
      <c r="C42" s="20" t="e">
        <f t="shared" si="0"/>
        <v>#DIV/0!</v>
      </c>
    </row>
    <row r="43" spans="1:3" x14ac:dyDescent="0.3">
      <c r="A43" s="15"/>
      <c r="B43" s="21"/>
      <c r="C43" s="22"/>
    </row>
    <row r="44" spans="1:3" x14ac:dyDescent="0.3">
      <c r="A44" s="31" t="s">
        <v>94</v>
      </c>
      <c r="B44" s="32"/>
      <c r="C44" s="33"/>
    </row>
    <row r="45" spans="1:3" x14ac:dyDescent="0.3">
      <c r="A45" s="15"/>
      <c r="B45" s="16" t="s">
        <v>18</v>
      </c>
      <c r="C45" s="17" t="s">
        <v>19</v>
      </c>
    </row>
    <row r="46" spans="1:3" x14ac:dyDescent="0.3">
      <c r="A46" s="15" t="s">
        <v>26</v>
      </c>
      <c r="B46" s="19" t="e">
        <f>Calculations!B47</f>
        <v>#DIV/0!</v>
      </c>
      <c r="C46" s="20" t="e">
        <f t="shared" ref="C46:C52" si="1">IF(B46&gt;19.5,"No Hazard","Oxygen Deficiency Hazard")</f>
        <v>#DIV/0!</v>
      </c>
    </row>
    <row r="47" spans="1:3" x14ac:dyDescent="0.3">
      <c r="A47" s="15" t="s">
        <v>78</v>
      </c>
      <c r="B47" s="19" t="e">
        <f>Calculations!B48</f>
        <v>#DIV/0!</v>
      </c>
      <c r="C47" s="20" t="e">
        <f t="shared" si="1"/>
        <v>#DIV/0!</v>
      </c>
    </row>
    <row r="48" spans="1:3" x14ac:dyDescent="0.3">
      <c r="A48" s="15" t="s">
        <v>79</v>
      </c>
      <c r="B48" s="19" t="e">
        <f>Calculations!B49</f>
        <v>#DIV/0!</v>
      </c>
      <c r="C48" s="20" t="e">
        <f t="shared" si="1"/>
        <v>#DIV/0!</v>
      </c>
    </row>
    <row r="49" spans="1:3" x14ac:dyDescent="0.3">
      <c r="A49" t="s">
        <v>80</v>
      </c>
      <c r="B49" s="19" t="e">
        <f>Calculations!B50</f>
        <v>#DIV/0!</v>
      </c>
      <c r="C49" s="20" t="e">
        <f t="shared" si="1"/>
        <v>#DIV/0!</v>
      </c>
    </row>
    <row r="50" spans="1:3" x14ac:dyDescent="0.3">
      <c r="A50" t="s">
        <v>81</v>
      </c>
      <c r="B50" s="19" t="e">
        <f>Calculations!B51</f>
        <v>#DIV/0!</v>
      </c>
      <c r="C50" s="20" t="e">
        <f t="shared" si="1"/>
        <v>#DIV/0!</v>
      </c>
    </row>
    <row r="51" spans="1:3" x14ac:dyDescent="0.3">
      <c r="A51" s="15" t="s">
        <v>90</v>
      </c>
      <c r="B51" s="19" t="e">
        <f>Calculations!B52</f>
        <v>#DIV/0!</v>
      </c>
      <c r="C51" s="20" t="e">
        <f t="shared" si="1"/>
        <v>#DIV/0!</v>
      </c>
    </row>
    <row r="52" spans="1:3" ht="15" thickBot="1" x14ac:dyDescent="0.35">
      <c r="A52" s="23" t="s">
        <v>91</v>
      </c>
      <c r="B52" s="53" t="e">
        <f>Calculations!B53</f>
        <v>#DIV/0!</v>
      </c>
      <c r="C52" s="52" t="e">
        <f t="shared" si="1"/>
        <v>#DIV/0!</v>
      </c>
    </row>
  </sheetData>
  <sheetProtection algorithmName="SHA-512" hashValue="IL5AeIvuny1n0h2yeCfOjiiG5mCcnTaK5UIT4cR4vEZIsa3TcuRnmxInKe2RnwbhMJqQDrEMbEngMm1f1jbk5A==" saltValue="MJaDk6C099uU8gJpf2MWtg==" spinCount="100000" sheet="1" objects="1" scenarios="1"/>
  <mergeCells count="29">
    <mergeCell ref="A6:B6"/>
    <mergeCell ref="A1:C1"/>
    <mergeCell ref="A2:B2"/>
    <mergeCell ref="A3:B3"/>
    <mergeCell ref="A4:B4"/>
    <mergeCell ref="A5:B5"/>
    <mergeCell ref="A20:B20"/>
    <mergeCell ref="A7:B7"/>
    <mergeCell ref="A8:B8"/>
    <mergeCell ref="A9:B9"/>
    <mergeCell ref="A12:B12"/>
    <mergeCell ref="A13:B13"/>
    <mergeCell ref="A14:B14"/>
    <mergeCell ref="A36:C36"/>
    <mergeCell ref="A44:C44"/>
    <mergeCell ref="A11:B11"/>
    <mergeCell ref="A25:B25"/>
    <mergeCell ref="A35:C35"/>
    <mergeCell ref="A21:B21"/>
    <mergeCell ref="A22:B22"/>
    <mergeCell ref="A23:B23"/>
    <mergeCell ref="A24:B24"/>
    <mergeCell ref="A26:B26"/>
    <mergeCell ref="A27:C27"/>
    <mergeCell ref="A15:B15"/>
    <mergeCell ref="A16:B16"/>
    <mergeCell ref="A17:B17"/>
    <mergeCell ref="A18:B18"/>
    <mergeCell ref="A19:B19"/>
  </mergeCells>
  <conditionalFormatting sqref="C38:C42">
    <cfRule type="cellIs" dxfId="2" priority="2" stopIfTrue="1" operator="equal">
      <formula>"No Hazard"</formula>
    </cfRule>
  </conditionalFormatting>
  <conditionalFormatting sqref="C46:C52">
    <cfRule type="cellIs" dxfId="1" priority="1" stopIfTrue="1" operator="equal">
      <formula>"No Hazard"</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53"/>
  <sheetViews>
    <sheetView topLeftCell="A22" workbookViewId="0">
      <selection activeCell="B54" sqref="B54"/>
    </sheetView>
  </sheetViews>
  <sheetFormatPr defaultRowHeight="14.4" x14ac:dyDescent="0.3"/>
  <cols>
    <col min="1" max="1" width="54.6640625" customWidth="1"/>
    <col min="2" max="2" width="40.33203125" customWidth="1"/>
    <col min="3" max="3" width="22.33203125" bestFit="1" customWidth="1"/>
    <col min="5" max="5" width="11.109375" bestFit="1" customWidth="1"/>
    <col min="6" max="6" width="62" bestFit="1" customWidth="1"/>
    <col min="8" max="8" width="9.88671875" customWidth="1"/>
  </cols>
  <sheetData>
    <row r="1" spans="1:9" ht="15" thickBot="1" x14ac:dyDescent="0.35">
      <c r="A1" s="44"/>
      <c r="B1" s="45"/>
      <c r="C1" s="46"/>
      <c r="E1" s="26" t="s">
        <v>44</v>
      </c>
    </row>
    <row r="2" spans="1:9" x14ac:dyDescent="0.3">
      <c r="A2" s="44" t="s">
        <v>0</v>
      </c>
      <c r="B2" s="45"/>
      <c r="C2" s="46"/>
      <c r="E2" s="27" t="s">
        <v>41</v>
      </c>
      <c r="F2" s="27" t="s">
        <v>42</v>
      </c>
      <c r="G2" s="27" t="s">
        <v>43</v>
      </c>
      <c r="H2" s="51" t="s">
        <v>55</v>
      </c>
      <c r="I2" s="51" t="s">
        <v>70</v>
      </c>
    </row>
    <row r="3" spans="1:9" x14ac:dyDescent="0.3">
      <c r="A3" s="47"/>
      <c r="B3" s="48"/>
      <c r="C3" s="1"/>
      <c r="E3" s="24" t="s">
        <v>29</v>
      </c>
      <c r="F3" s="25" t="s">
        <v>30</v>
      </c>
      <c r="G3">
        <f>0.05*(C14)</f>
        <v>0</v>
      </c>
      <c r="H3" t="s">
        <v>29</v>
      </c>
    </row>
    <row r="4" spans="1:9" x14ac:dyDescent="0.3">
      <c r="A4" s="49" t="s">
        <v>1</v>
      </c>
      <c r="B4" s="39"/>
      <c r="C4" s="28">
        <f>'Input-Output Sheet'!C3</f>
        <v>0</v>
      </c>
      <c r="E4" s="24" t="s">
        <v>31</v>
      </c>
      <c r="F4" s="25" t="s">
        <v>32</v>
      </c>
      <c r="G4">
        <f>B30</f>
        <v>0</v>
      </c>
      <c r="H4" t="s">
        <v>54</v>
      </c>
    </row>
    <row r="5" spans="1:9" x14ac:dyDescent="0.3">
      <c r="A5" s="49" t="s">
        <v>2</v>
      </c>
      <c r="B5" s="39"/>
      <c r="C5" s="28">
        <f>'Input-Output Sheet'!C4</f>
        <v>0</v>
      </c>
      <c r="E5" s="24" t="s">
        <v>31</v>
      </c>
      <c r="F5" s="25" t="s">
        <v>32</v>
      </c>
      <c r="G5">
        <f>G4*28.3</f>
        <v>0</v>
      </c>
      <c r="H5" t="s">
        <v>29</v>
      </c>
    </row>
    <row r="6" spans="1:9" x14ac:dyDescent="0.3">
      <c r="A6" s="49" t="s">
        <v>3</v>
      </c>
      <c r="B6" s="39"/>
      <c r="C6" s="28">
        <f>'Input-Output Sheet'!C5</f>
        <v>0</v>
      </c>
      <c r="E6" s="24" t="s">
        <v>33</v>
      </c>
      <c r="F6" s="25" t="s">
        <v>34</v>
      </c>
      <c r="G6">
        <v>757</v>
      </c>
    </row>
    <row r="7" spans="1:9" x14ac:dyDescent="0.3">
      <c r="A7" s="49"/>
      <c r="B7" s="39"/>
      <c r="C7" s="3"/>
      <c r="E7" s="24" t="s">
        <v>35</v>
      </c>
      <c r="F7" s="25" t="s">
        <v>36</v>
      </c>
      <c r="G7" t="e">
        <f>B34</f>
        <v>#DIV/0!</v>
      </c>
      <c r="H7" t="s">
        <v>29</v>
      </c>
    </row>
    <row r="8" spans="1:9" x14ac:dyDescent="0.3">
      <c r="A8" s="34" t="s">
        <v>4</v>
      </c>
      <c r="B8" s="39"/>
      <c r="C8" s="28">
        <f>'Input-Output Sheet'!C7</f>
        <v>0</v>
      </c>
      <c r="E8" s="24" t="s">
        <v>61</v>
      </c>
      <c r="F8" s="25" t="s">
        <v>62</v>
      </c>
      <c r="G8">
        <f>B33</f>
        <v>0</v>
      </c>
      <c r="H8" t="s">
        <v>63</v>
      </c>
    </row>
    <row r="9" spans="1:9" x14ac:dyDescent="0.3">
      <c r="A9" s="34" t="s">
        <v>5</v>
      </c>
      <c r="B9" s="39"/>
      <c r="C9" s="28">
        <f>'Input-Output Sheet'!C8</f>
        <v>0</v>
      </c>
      <c r="E9" s="24" t="s">
        <v>61</v>
      </c>
      <c r="F9" s="25" t="s">
        <v>64</v>
      </c>
      <c r="G9">
        <f>B33*60*28.3</f>
        <v>0</v>
      </c>
      <c r="H9" t="s">
        <v>60</v>
      </c>
    </row>
    <row r="10" spans="1:9" x14ac:dyDescent="0.3">
      <c r="A10" s="34" t="s">
        <v>6</v>
      </c>
      <c r="B10" s="39"/>
      <c r="C10" s="28">
        <f>'Input-Output Sheet'!C9</f>
        <v>0</v>
      </c>
      <c r="E10" s="24" t="s">
        <v>37</v>
      </c>
      <c r="F10" s="25" t="s">
        <v>57</v>
      </c>
      <c r="G10">
        <f>G6*G3</f>
        <v>0</v>
      </c>
      <c r="H10" t="s">
        <v>29</v>
      </c>
    </row>
    <row r="11" spans="1:9" x14ac:dyDescent="0.3">
      <c r="A11" s="5"/>
      <c r="B11" s="6"/>
      <c r="C11" s="7"/>
      <c r="E11" s="24" t="s">
        <v>38</v>
      </c>
      <c r="F11" s="25" t="s">
        <v>56</v>
      </c>
      <c r="G11">
        <f>G10/24</f>
        <v>0</v>
      </c>
      <c r="H11" t="s">
        <v>29</v>
      </c>
    </row>
    <row r="12" spans="1:9" x14ac:dyDescent="0.3">
      <c r="A12" s="34" t="s">
        <v>7</v>
      </c>
      <c r="B12" s="35"/>
      <c r="C12" s="28">
        <f>'Input-Output Sheet'!C11</f>
        <v>0</v>
      </c>
      <c r="E12" s="24" t="s">
        <v>39</v>
      </c>
      <c r="F12" s="25" t="s">
        <v>65</v>
      </c>
      <c r="G12">
        <f>C15*G6</f>
        <v>0</v>
      </c>
      <c r="H12" t="s">
        <v>29</v>
      </c>
    </row>
    <row r="13" spans="1:9" x14ac:dyDescent="0.3">
      <c r="A13" s="34"/>
      <c r="B13" s="39"/>
      <c r="C13" s="7"/>
      <c r="E13" s="24" t="s">
        <v>40</v>
      </c>
      <c r="F13" s="25" t="s">
        <v>66</v>
      </c>
      <c r="G13">
        <f>C17*G6</f>
        <v>0</v>
      </c>
      <c r="H13" t="s">
        <v>29</v>
      </c>
    </row>
    <row r="14" spans="1:9" ht="14.4" customHeight="1" x14ac:dyDescent="0.3">
      <c r="A14" s="42" t="s">
        <v>8</v>
      </c>
      <c r="B14" s="43"/>
      <c r="C14" s="28">
        <f>'Input-Output Sheet'!C13</f>
        <v>0</v>
      </c>
      <c r="E14" s="24" t="s">
        <v>47</v>
      </c>
      <c r="F14" s="25" t="s">
        <v>49</v>
      </c>
      <c r="G14">
        <v>4</v>
      </c>
      <c r="H14" t="s">
        <v>69</v>
      </c>
    </row>
    <row r="15" spans="1:9" ht="14.4" customHeight="1" x14ac:dyDescent="0.3">
      <c r="A15" s="42" t="s">
        <v>9</v>
      </c>
      <c r="B15" s="43"/>
      <c r="C15" s="28">
        <f>'Input-Output Sheet'!C14</f>
        <v>0</v>
      </c>
      <c r="E15" s="24" t="s">
        <v>48</v>
      </c>
      <c r="F15" s="25" t="s">
        <v>50</v>
      </c>
      <c r="G15">
        <v>6.5</v>
      </c>
      <c r="H15" t="s">
        <v>69</v>
      </c>
    </row>
    <row r="16" spans="1:9" x14ac:dyDescent="0.3">
      <c r="A16" s="34"/>
      <c r="B16" s="39"/>
      <c r="C16" s="7"/>
      <c r="E16" s="24"/>
      <c r="F16" s="30" t="s">
        <v>51</v>
      </c>
      <c r="G16" s="29">
        <v>5</v>
      </c>
      <c r="H16" t="s">
        <v>68</v>
      </c>
    </row>
    <row r="17" spans="1:8" x14ac:dyDescent="0.3">
      <c r="A17" s="34" t="s">
        <v>10</v>
      </c>
      <c r="B17" s="39"/>
      <c r="C17" s="28">
        <f>'Input-Output Sheet'!C16</f>
        <v>0</v>
      </c>
      <c r="F17" s="30" t="s">
        <v>67</v>
      </c>
      <c r="G17" s="29">
        <v>10</v>
      </c>
      <c r="H17" t="s">
        <v>68</v>
      </c>
    </row>
    <row r="18" spans="1:8" x14ac:dyDescent="0.3">
      <c r="A18" s="34"/>
      <c r="B18" s="39"/>
      <c r="C18" s="7"/>
      <c r="F18" s="30" t="s">
        <v>52</v>
      </c>
      <c r="G18" s="29">
        <v>400</v>
      </c>
    </row>
    <row r="19" spans="1:8" ht="14.4" customHeight="1" x14ac:dyDescent="0.3">
      <c r="A19" s="42" t="s">
        <v>11</v>
      </c>
      <c r="B19" s="43"/>
      <c r="C19" s="28">
        <f>'Input-Output Sheet'!C18</f>
        <v>0</v>
      </c>
      <c r="F19" s="30" t="s">
        <v>53</v>
      </c>
      <c r="G19" s="29">
        <v>300</v>
      </c>
    </row>
    <row r="20" spans="1:8" x14ac:dyDescent="0.3">
      <c r="A20" s="34"/>
      <c r="B20" s="39"/>
      <c r="C20" s="7"/>
    </row>
    <row r="21" spans="1:8" x14ac:dyDescent="0.3">
      <c r="A21" s="34" t="s">
        <v>12</v>
      </c>
      <c r="B21" s="39"/>
      <c r="C21" s="28">
        <f>'Input-Output Sheet'!C20</f>
        <v>0</v>
      </c>
      <c r="F21" t="s">
        <v>74</v>
      </c>
      <c r="G21" t="e">
        <f>(G11/(G7*G5*24))*100</f>
        <v>#DIV/0!</v>
      </c>
      <c r="H21" t="s">
        <v>72</v>
      </c>
    </row>
    <row r="22" spans="1:8" x14ac:dyDescent="0.3">
      <c r="A22" s="34" t="s">
        <v>13</v>
      </c>
      <c r="B22" s="39"/>
      <c r="C22" s="28">
        <f>'Input-Output Sheet'!C21</f>
        <v>0</v>
      </c>
      <c r="F22" t="s">
        <v>71</v>
      </c>
      <c r="G22" t="e">
        <f>((C19*G6)/(G7*G5))*100</f>
        <v>#DIV/0!</v>
      </c>
      <c r="H22" t="s">
        <v>72</v>
      </c>
    </row>
    <row r="23" spans="1:8" x14ac:dyDescent="0.3">
      <c r="A23" s="40"/>
      <c r="B23" s="41"/>
      <c r="C23" s="8"/>
      <c r="F23" t="s">
        <v>75</v>
      </c>
      <c r="G23" t="e">
        <f>((0.1*C17*G6)/(G7*G5))*100</f>
        <v>#DIV/0!</v>
      </c>
      <c r="H23" t="s">
        <v>72</v>
      </c>
    </row>
    <row r="24" spans="1:8" x14ac:dyDescent="0.3">
      <c r="A24" s="34" t="s">
        <v>86</v>
      </c>
      <c r="B24" s="39"/>
      <c r="C24" s="28">
        <f>'Input-Output Sheet'!C23</f>
        <v>0</v>
      </c>
      <c r="F24" t="s">
        <v>76</v>
      </c>
      <c r="G24" t="e">
        <f>((0.1*(C24+C25)*G6)/(G5*G7))*100</f>
        <v>#DIV/0!</v>
      </c>
      <c r="H24" t="s">
        <v>72</v>
      </c>
    </row>
    <row r="25" spans="1:8" x14ac:dyDescent="0.3">
      <c r="A25" s="34" t="s">
        <v>87</v>
      </c>
      <c r="B25" s="39"/>
      <c r="C25" s="28">
        <f>'Input-Output Sheet'!C24</f>
        <v>0</v>
      </c>
      <c r="F25" t="s">
        <v>73</v>
      </c>
      <c r="G25" t="e">
        <f>((0.2*C24+0.5*C25)*G6)/(G7*G5)*100</f>
        <v>#DIV/0!</v>
      </c>
      <c r="H25" t="s">
        <v>72</v>
      </c>
    </row>
    <row r="26" spans="1:8" x14ac:dyDescent="0.3">
      <c r="A26" s="34" t="s">
        <v>14</v>
      </c>
      <c r="B26" s="35"/>
      <c r="C26" s="28">
        <f>'Input-Output Sheet'!C25</f>
        <v>0</v>
      </c>
      <c r="F26" t="s">
        <v>77</v>
      </c>
      <c r="G26" t="e">
        <f>(((8/24)*G3*G6)/G5)*100</f>
        <v>#DIV/0!</v>
      </c>
      <c r="H26" t="s">
        <v>72</v>
      </c>
    </row>
    <row r="27" spans="1:8" ht="15" thickBot="1" x14ac:dyDescent="0.35">
      <c r="A27" s="34"/>
      <c r="B27" s="39"/>
      <c r="C27" s="9"/>
      <c r="F27" t="s">
        <v>83</v>
      </c>
      <c r="G27" t="e">
        <f>(G13/G5)*100</f>
        <v>#DIV/0!</v>
      </c>
      <c r="H27" t="s">
        <v>72</v>
      </c>
    </row>
    <row r="28" spans="1:8" ht="15" thickBot="1" x14ac:dyDescent="0.35">
      <c r="A28" s="36" t="s">
        <v>27</v>
      </c>
      <c r="B28" s="37"/>
      <c r="C28" s="38"/>
      <c r="F28" t="s">
        <v>82</v>
      </c>
      <c r="G28" t="e">
        <f>((G13)/(G5*G7))*100</f>
        <v>#DIV/0!</v>
      </c>
      <c r="H28" t="s">
        <v>72</v>
      </c>
    </row>
    <row r="29" spans="1:8" x14ac:dyDescent="0.3">
      <c r="A29" s="10"/>
      <c r="B29" s="11"/>
      <c r="C29" s="12"/>
      <c r="F29" t="s">
        <v>80</v>
      </c>
      <c r="G29" t="e">
        <f>(G12/G5)*100</f>
        <v>#DIV/0!</v>
      </c>
      <c r="H29" t="s">
        <v>72</v>
      </c>
    </row>
    <row r="30" spans="1:8" x14ac:dyDescent="0.3">
      <c r="A30" s="13" t="s">
        <v>58</v>
      </c>
      <c r="B30" s="50">
        <f>'Input-Output Sheet'!B29</f>
        <v>0</v>
      </c>
      <c r="C30" s="12"/>
      <c r="F30" t="s">
        <v>81</v>
      </c>
      <c r="G30" t="e">
        <f>(G12)/(G5*G7)*100</f>
        <v>#DIV/0!</v>
      </c>
      <c r="H30" t="s">
        <v>72</v>
      </c>
    </row>
    <row r="31" spans="1:8" x14ac:dyDescent="0.3">
      <c r="A31" s="13" t="s">
        <v>45</v>
      </c>
      <c r="B31" s="50">
        <f>'Input-Output Sheet'!B30</f>
        <v>0</v>
      </c>
      <c r="C31" s="12"/>
      <c r="F31" t="s">
        <v>88</v>
      </c>
      <c r="G31" t="e">
        <f>(B32/G5)*100</f>
        <v>#DIV/0!</v>
      </c>
      <c r="H31" t="s">
        <v>72</v>
      </c>
    </row>
    <row r="32" spans="1:8" x14ac:dyDescent="0.3">
      <c r="A32" s="13" t="s">
        <v>46</v>
      </c>
      <c r="B32" s="14">
        <f>IF(C26=0, (C24+C25)*G6, ((C25/0.0846)+(C24/5.6))*(0.08206*298/1))</f>
        <v>0</v>
      </c>
      <c r="C32" s="12"/>
      <c r="F32" t="s">
        <v>89</v>
      </c>
      <c r="G32" t="e">
        <f>(B32/(G5*G7))*100</f>
        <v>#DIV/0!</v>
      </c>
      <c r="H32" t="s">
        <v>72</v>
      </c>
    </row>
    <row r="33" spans="1:3" x14ac:dyDescent="0.3">
      <c r="A33" s="13" t="s">
        <v>15</v>
      </c>
      <c r="B33" s="50">
        <f>'Input-Output Sheet'!B32</f>
        <v>0</v>
      </c>
      <c r="C33" s="12"/>
    </row>
    <row r="34" spans="1:3" x14ac:dyDescent="0.3">
      <c r="A34" s="13" t="s">
        <v>16</v>
      </c>
      <c r="B34" s="50" t="e">
        <f>'Input-Output Sheet'!B33</f>
        <v>#DIV/0!</v>
      </c>
      <c r="C34" s="12"/>
    </row>
    <row r="35" spans="1:3" ht="15" thickBot="1" x14ac:dyDescent="0.35">
      <c r="A35" s="10"/>
      <c r="B35" s="11"/>
      <c r="C35" s="12"/>
    </row>
    <row r="36" spans="1:3" ht="15" thickBot="1" x14ac:dyDescent="0.35">
      <c r="A36" s="36" t="s">
        <v>28</v>
      </c>
      <c r="B36" s="37"/>
      <c r="C36" s="38"/>
    </row>
    <row r="37" spans="1:3" x14ac:dyDescent="0.3">
      <c r="A37" s="31" t="s">
        <v>17</v>
      </c>
      <c r="B37" s="32"/>
      <c r="C37" s="33"/>
    </row>
    <row r="38" spans="1:3" x14ac:dyDescent="0.3">
      <c r="A38" s="15"/>
      <c r="B38" s="16" t="s">
        <v>18</v>
      </c>
      <c r="C38" s="17" t="s">
        <v>19</v>
      </c>
    </row>
    <row r="39" spans="1:3" x14ac:dyDescent="0.3">
      <c r="A39" s="18" t="s">
        <v>20</v>
      </c>
      <c r="B39" s="19" t="e">
        <f>0.21*(100-G21)</f>
        <v>#DIV/0!</v>
      </c>
      <c r="C39" s="20" t="e">
        <f>IF(B39&gt;19.5,"No Hazard","Oxygen Deficiency Hazard")</f>
        <v>#DIV/0!</v>
      </c>
    </row>
    <row r="40" spans="1:3" x14ac:dyDescent="0.3">
      <c r="A40" s="18" t="s">
        <v>21</v>
      </c>
      <c r="B40" s="19" t="e">
        <f>0.21*(100-G22)</f>
        <v>#DIV/0!</v>
      </c>
      <c r="C40" s="20" t="e">
        <f t="shared" ref="C40:C43" si="0">IF(B40&gt;19.5,"No Hazard","Oxygen Deficiency Hazard")</f>
        <v>#DIV/0!</v>
      </c>
    </row>
    <row r="41" spans="1:3" x14ac:dyDescent="0.3">
      <c r="A41" s="15" t="s">
        <v>22</v>
      </c>
      <c r="B41" s="19" t="e">
        <f>0.21*(100-G23)</f>
        <v>#DIV/0!</v>
      </c>
      <c r="C41" s="20" t="e">
        <f t="shared" si="0"/>
        <v>#DIV/0!</v>
      </c>
    </row>
    <row r="42" spans="1:3" x14ac:dyDescent="0.3">
      <c r="A42" s="15" t="s">
        <v>23</v>
      </c>
      <c r="B42" s="19" t="e">
        <f>0.21*(100-G24)</f>
        <v>#DIV/0!</v>
      </c>
      <c r="C42" s="20" t="e">
        <f t="shared" si="0"/>
        <v>#DIV/0!</v>
      </c>
    </row>
    <row r="43" spans="1:3" x14ac:dyDescent="0.3">
      <c r="A43" s="15" t="s">
        <v>24</v>
      </c>
      <c r="B43" s="19" t="e">
        <f>0.21*(100-G25)</f>
        <v>#DIV/0!</v>
      </c>
      <c r="C43" s="20" t="e">
        <f t="shared" si="0"/>
        <v>#DIV/0!</v>
      </c>
    </row>
    <row r="44" spans="1:3" x14ac:dyDescent="0.3">
      <c r="A44" s="15"/>
      <c r="B44" s="21"/>
      <c r="C44" s="22"/>
    </row>
    <row r="45" spans="1:3" x14ac:dyDescent="0.3">
      <c r="A45" s="31" t="s">
        <v>25</v>
      </c>
      <c r="B45" s="32"/>
      <c r="C45" s="33"/>
    </row>
    <row r="46" spans="1:3" x14ac:dyDescent="0.3">
      <c r="A46" s="15"/>
      <c r="B46" s="16" t="s">
        <v>18</v>
      </c>
      <c r="C46" s="17" t="s">
        <v>19</v>
      </c>
    </row>
    <row r="47" spans="1:3" x14ac:dyDescent="0.3">
      <c r="A47" s="15" t="s">
        <v>26</v>
      </c>
      <c r="B47" s="19" t="e">
        <f>IF(100-G26 &gt; 0, 0.21*(100-G26), 0)</f>
        <v>#DIV/0!</v>
      </c>
      <c r="C47" s="20" t="e">
        <f t="shared" ref="C47:C53" si="1">IF(B47&gt;19.5,"No Hazard","Oxygen Deficiency Hazard")</f>
        <v>#DIV/0!</v>
      </c>
    </row>
    <row r="48" spans="1:3" x14ac:dyDescent="0.3">
      <c r="A48" s="15" t="s">
        <v>78</v>
      </c>
      <c r="B48" s="19" t="e">
        <f>IF(100-G27 &gt; 0, 0.21*(100-G27), 0)</f>
        <v>#DIV/0!</v>
      </c>
      <c r="C48" s="20" t="e">
        <f t="shared" si="1"/>
        <v>#DIV/0!</v>
      </c>
    </row>
    <row r="49" spans="1:3" x14ac:dyDescent="0.3">
      <c r="A49" s="15" t="s">
        <v>79</v>
      </c>
      <c r="B49" s="19" t="e">
        <f>IF(100-G28 &gt; 0, 0.21*(100-G28), 0)</f>
        <v>#DIV/0!</v>
      </c>
      <c r="C49" s="20" t="e">
        <f t="shared" si="1"/>
        <v>#DIV/0!</v>
      </c>
    </row>
    <row r="50" spans="1:3" x14ac:dyDescent="0.3">
      <c r="A50" t="s">
        <v>80</v>
      </c>
      <c r="B50" s="19" t="e">
        <f>IF(100-G29 &gt; 0, 0.21*(100-G29), 0)</f>
        <v>#DIV/0!</v>
      </c>
      <c r="C50" s="20" t="e">
        <f t="shared" si="1"/>
        <v>#DIV/0!</v>
      </c>
    </row>
    <row r="51" spans="1:3" x14ac:dyDescent="0.3">
      <c r="A51" t="s">
        <v>81</v>
      </c>
      <c r="B51" s="19" t="e">
        <f>IF(100-G30 &gt; 0, 0.21*(100-G30), 0)</f>
        <v>#DIV/0!</v>
      </c>
      <c r="C51" s="20" t="e">
        <f t="shared" si="1"/>
        <v>#DIV/0!</v>
      </c>
    </row>
    <row r="52" spans="1:3" x14ac:dyDescent="0.3">
      <c r="A52" s="15" t="s">
        <v>90</v>
      </c>
      <c r="B52" s="19" t="e">
        <f>IF(100-G31 &gt; 0, 0.21*(100-G31), 0)</f>
        <v>#DIV/0!</v>
      </c>
      <c r="C52" s="20" t="e">
        <f t="shared" si="1"/>
        <v>#DIV/0!</v>
      </c>
    </row>
    <row r="53" spans="1:3" ht="15" thickBot="1" x14ac:dyDescent="0.35">
      <c r="A53" s="23" t="s">
        <v>91</v>
      </c>
      <c r="B53" s="53" t="e">
        <f>IF(100-G32 &gt; 0, 0.21*(100-G32), 0)</f>
        <v>#DIV/0!</v>
      </c>
      <c r="C53" s="52" t="e">
        <f t="shared" si="1"/>
        <v>#DIV/0!</v>
      </c>
    </row>
  </sheetData>
  <mergeCells count="30">
    <mergeCell ref="A1:C1"/>
    <mergeCell ref="A3:B3"/>
    <mergeCell ref="A4:B4"/>
    <mergeCell ref="A5:B5"/>
    <mergeCell ref="A6:B6"/>
    <mergeCell ref="A16:B16"/>
    <mergeCell ref="A17:B17"/>
    <mergeCell ref="A18:B18"/>
    <mergeCell ref="A19:B19"/>
    <mergeCell ref="A7:B7"/>
    <mergeCell ref="A8:B8"/>
    <mergeCell ref="A9:B9"/>
    <mergeCell ref="A12:B12"/>
    <mergeCell ref="A13:B13"/>
    <mergeCell ref="A37:C37"/>
    <mergeCell ref="A45:C45"/>
    <mergeCell ref="A26:B26"/>
    <mergeCell ref="A2:C2"/>
    <mergeCell ref="A10:B10"/>
    <mergeCell ref="A27:B27"/>
    <mergeCell ref="A28:C28"/>
    <mergeCell ref="A36:C36"/>
    <mergeCell ref="A20:B20"/>
    <mergeCell ref="A21:B21"/>
    <mergeCell ref="A22:B22"/>
    <mergeCell ref="A23:B23"/>
    <mergeCell ref="A24:B24"/>
    <mergeCell ref="A25:B25"/>
    <mergeCell ref="A14:B14"/>
    <mergeCell ref="A15:B15"/>
  </mergeCells>
  <conditionalFormatting sqref="C39:C43 C47:C53">
    <cfRule type="cellIs" dxfId="0" priority="1" stopIfTrue="1" operator="equal">
      <formula>"No Hazard"</formula>
    </cfRule>
  </conditionalFormatting>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Input-Output Sheet</vt:lpstr>
      <vt:lpstr>Calculations</vt:lpstr>
    </vt:vector>
  </TitlesOfParts>
  <Company>University of Waterloo, IST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2018-01-08T21:06:41Z</dcterms:created>
  <dcterms:modified xsi:type="dcterms:W3CDTF">2018-01-09T21:01:57Z</dcterms:modified>
</cp:coreProperties>
</file>